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<sst xmlns="http://schemas.openxmlformats.org/spreadsheetml/2006/main" count="169" uniqueCount="49">
  <si>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</si>
  <si>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</si>
  <si>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</si>
  <si>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</si>
  <si>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</si>
  <si>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</si>
  <si>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</si>
  <si>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</si>
  <si>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</si>
  <si>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</si>
  <si>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</si>
  <si>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</si>
  <si>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</si>
  <si>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</si>
  <si>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</si>
  <si>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</si>
  <si>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</si>
  <si>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</si>
  <si>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</si>
  <si>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</si>
  <si>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</si>
  <si>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</si>
  <si>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</si>
  <si>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</si>
  <si>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</si>
  <si>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№2 Соломбальский территориальный округ (Хабарка)</t>
  </si>
  <si>
    <t>2 раз в год</t>
  </si>
  <si>
    <t>3 раз в год</t>
  </si>
  <si>
    <t>4 раз в год</t>
  </si>
  <si>
    <t>5 раз в год</t>
  </si>
  <si>
    <t>Декабристов ул.</t>
  </si>
  <si>
    <t>Приморская  ул.</t>
  </si>
  <si>
    <t>11</t>
  </si>
  <si>
    <t>16</t>
  </si>
  <si>
    <t>ул. Восьмое марта</t>
  </si>
  <si>
    <t>ул. Декабристов</t>
  </si>
  <si>
    <t>ул. Приморская</t>
  </si>
  <si>
    <t>ул. РАСЧАЛКА, 1 ЛИНИЯ пос.</t>
  </si>
  <si>
    <t>12</t>
  </si>
  <si>
    <t>16,к.1</t>
  </si>
  <si>
    <t>9</t>
  </si>
  <si>
    <t>8</t>
  </si>
  <si>
    <t>10</t>
  </si>
  <si>
    <t>10, корп. 1</t>
  </si>
  <si>
    <t>12, корп. 3</t>
  </si>
  <si>
    <t>14, корп.1</t>
  </si>
  <si>
    <t>20</t>
  </si>
  <si>
    <t>20, корп. 1</t>
  </si>
  <si>
    <t>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</si>
</sst>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6" xfId="52" applyNumberFormat="1" applyFont="1" applyFill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7" fillId="33" borderId="17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0" xfId="0" applyFont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28" sqref="R28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19" width="12.75390625" style="8" customWidth="1"/>
    <col min="20" max="16384" width="9.125" style="8" customWidth="1"/>
  </cols>
  <sheetData>
    <row r="1" spans="2:8" ht="15.75">
      <c r="B1" s="6"/>
      <c r="C1" s="6"/>
      <c r="D1" s="2"/>
      <c r="E1" s="2"/>
      <c r="F1" s="6"/>
      <c r="G1" s="42"/>
      <c r="H1" s="43"/>
    </row>
    <row r="2" spans="2:11" ht="29.25" customHeight="1">
      <c r="B2" s="5"/>
      <c r="C2" s="5"/>
      <c r="D2" s="2"/>
      <c r="E2" s="2"/>
      <c r="F2" s="5"/>
      <c r="G2" s="42"/>
      <c r="H2" s="43"/>
      <c r="I2" s="58" t="s">
        <v>23</v>
      </c>
      <c r="J2" s="58"/>
      <c r="K2" s="58"/>
    </row>
    <row r="3" spans="2:11" ht="44.25" customHeight="1">
      <c r="B3" s="5"/>
      <c r="C3" s="5"/>
      <c r="D3" s="2"/>
      <c r="E3" s="2"/>
      <c r="F3" s="5"/>
      <c r="G3" s="42"/>
      <c r="H3" s="43"/>
      <c r="I3" s="58" t="s">
        <v>24</v>
      </c>
      <c r="J3" s="58"/>
      <c r="K3" s="58"/>
    </row>
    <row r="4" spans="1:6" ht="14.25" customHeight="1">
      <c r="A4" s="9"/>
      <c r="B4" s="3"/>
      <c r="C4" s="3"/>
      <c r="F4" s="3"/>
    </row>
    <row r="5" spans="1:6" s="10" customFormat="1" ht="54.75" customHeight="1">
      <c r="A5" s="61" t="s">
        <v>22</v>
      </c>
      <c r="B5" s="61"/>
      <c r="C5" s="41"/>
      <c r="D5" s="41"/>
      <c r="E5" s="41"/>
      <c r="F5" s="41"/>
    </row>
    <row r="6" spans="1:2" ht="18.75" customHeight="1">
      <c r="A6" s="63" t="s">
        <v>25</v>
      </c>
      <c r="B6" s="63"/>
    </row>
    <row r="7" spans="1:18" s="11" customFormat="1" ht="65.25" customHeight="1">
      <c r="A7" s="62" t="s">
        <v>7</v>
      </c>
      <c r="B7" s="62" t="s">
        <v>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/>
      <c r="O7" s="39"/>
      <c r="P7" s="39"/>
      <c r="Q7" s="39"/>
      <c r="R7" s="39"/>
    </row>
    <row r="8" spans="1:18" s="11" customFormat="1" ht="49.5" customHeight="1">
      <c r="A8" s="62"/>
      <c r="B8" s="62"/>
      <c r="C8" s="45" t="s">
        <v>30</v>
      </c>
      <c r="D8" s="45" t="s">
        <v>31</v>
      </c>
      <c r="E8" s="47" t="s">
        <v>34</v>
      </c>
      <c r="F8" s="47" t="s">
        <v>34</v>
      </c>
      <c r="G8" s="47" t="s">
        <v>34</v>
      </c>
      <c r="H8" s="47" t="s">
        <v>35</v>
      </c>
      <c r="I8" s="47" t="s">
        <v>35</v>
      </c>
      <c r="J8" s="47" t="s">
        <v>36</v>
      </c>
      <c r="K8" s="47" t="s">
        <v>36</v>
      </c>
      <c r="L8" s="47" t="s">
        <v>36</v>
      </c>
      <c r="M8" s="47" t="s">
        <v>36</v>
      </c>
      <c r="N8" s="47" t="s">
        <v>36</v>
      </c>
      <c r="O8" s="47" t="s">
        <v>36</v>
      </c>
      <c r="P8" s="47" t="s">
        <v>36</v>
      </c>
      <c r="Q8" s="47" t="s">
        <v>36</v>
      </c>
      <c r="R8" s="47" t="s">
        <v>37</v>
      </c>
    </row>
    <row r="9" spans="1:18" ht="13.5" customHeight="1">
      <c r="A9" s="1"/>
      <c r="B9" s="1"/>
      <c r="C9" s="46" t="s">
        <v>32</v>
      </c>
      <c r="D9" s="46" t="s">
        <v>33</v>
      </c>
      <c r="E9" s="48" t="s">
        <v>38</v>
      </c>
      <c r="F9" s="48" t="s">
        <v>33</v>
      </c>
      <c r="G9" s="48" t="s">
        <v>39</v>
      </c>
      <c r="H9" s="48" t="s">
        <v>40</v>
      </c>
      <c r="I9" s="48" t="s">
        <v>38</v>
      </c>
      <c r="J9" s="48" t="s">
        <v>41</v>
      </c>
      <c r="K9" s="48" t="s">
        <v>42</v>
      </c>
      <c r="L9" s="48" t="s">
        <v>43</v>
      </c>
      <c r="M9" s="48" t="s">
        <v>38</v>
      </c>
      <c r="N9" s="48" t="s">
        <v>44</v>
      </c>
      <c r="O9" s="48" t="s">
        <v>45</v>
      </c>
      <c r="P9" s="48" t="s">
        <v>46</v>
      </c>
      <c r="Q9" s="48" t="s">
        <v>47</v>
      </c>
      <c r="R9" s="48" t="s">
        <v>48</v>
      </c>
    </row>
    <row r="10" spans="1:18" ht="13.5" customHeight="1">
      <c r="A10" s="1"/>
      <c r="B10" s="1" t="s">
        <v>9</v>
      </c>
      <c r="C10" s="49">
        <v>695.4</v>
      </c>
      <c r="D10" s="49">
        <v>204.3</v>
      </c>
      <c r="E10" s="50">
        <v>508.3</v>
      </c>
      <c r="F10" s="50">
        <v>520.1</v>
      </c>
      <c r="G10" s="50">
        <v>504.7</v>
      </c>
      <c r="H10" s="50">
        <v>508.5</v>
      </c>
      <c r="I10" s="50">
        <v>512.5</v>
      </c>
      <c r="J10" s="50">
        <v>510.5</v>
      </c>
      <c r="K10" s="50">
        <v>520.3</v>
      </c>
      <c r="L10" s="50">
        <v>503.7</v>
      </c>
      <c r="M10" s="50">
        <v>509.4</v>
      </c>
      <c r="N10" s="50">
        <v>497.1</v>
      </c>
      <c r="O10" s="50">
        <v>495</v>
      </c>
      <c r="P10" s="50">
        <v>515.1</v>
      </c>
      <c r="Q10" s="50">
        <v>512.7</v>
      </c>
      <c r="R10" s="50">
        <v>72.4</v>
      </c>
    </row>
    <row r="11" spans="1:18" ht="13.5" customHeight="1" thickBot="1">
      <c r="A11" s="1"/>
      <c r="B11" s="7" t="s">
        <v>10</v>
      </c>
      <c r="C11" s="49">
        <v>695.4</v>
      </c>
      <c r="D11" s="49">
        <v>204.3</v>
      </c>
      <c r="E11" s="50">
        <v>508.3</v>
      </c>
      <c r="F11" s="50">
        <v>520.1</v>
      </c>
      <c r="G11" s="50">
        <v>504.7</v>
      </c>
      <c r="H11" s="50">
        <v>508.5</v>
      </c>
      <c r="I11" s="50">
        <v>512.5</v>
      </c>
      <c r="J11" s="50">
        <v>510.5</v>
      </c>
      <c r="K11" s="50">
        <v>520.3</v>
      </c>
      <c r="L11" s="50">
        <v>503.7</v>
      </c>
      <c r="M11" s="50">
        <v>509.4</v>
      </c>
      <c r="N11" s="50">
        <v>497.1</v>
      </c>
      <c r="O11" s="50">
        <v>495</v>
      </c>
      <c r="P11" s="50">
        <v>515.1</v>
      </c>
      <c r="Q11" s="50">
        <v>512.7</v>
      </c>
      <c r="R11" s="50">
        <v>72.4</v>
      </c>
    </row>
    <row r="12" spans="1:18" ht="13.5" customHeight="1" thickTop="1">
      <c r="A12" s="54" t="s">
        <v>6</v>
      </c>
      <c r="B12" s="17" t="s">
        <v>3</v>
      </c>
      <c r="C12" s="22">
        <f aca="true" t="shared" si="0" ref="C12:M12">C11*45%/100</f>
        <v>3.1293</v>
      </c>
      <c r="D12" s="22">
        <f t="shared" si="0"/>
        <v>0.91935</v>
      </c>
      <c r="E12" s="22">
        <f t="shared" si="0"/>
        <v>2.28735</v>
      </c>
      <c r="F12" s="22">
        <f t="shared" si="0"/>
        <v>2.34045</v>
      </c>
      <c r="G12" s="22">
        <f t="shared" si="0"/>
        <v>2.27115</v>
      </c>
      <c r="H12" s="22">
        <f t="shared" si="0"/>
        <v>2.28825</v>
      </c>
      <c r="I12" s="22">
        <f t="shared" si="0"/>
        <v>2.30625</v>
      </c>
      <c r="J12" s="22">
        <f>J11*25%/100</f>
        <v>1.27625</v>
      </c>
      <c r="K12" s="22">
        <f>K11*25%/100</f>
        <v>1.3007499999999999</v>
      </c>
      <c r="L12" s="22">
        <f t="shared" si="0"/>
        <v>2.26665</v>
      </c>
      <c r="M12" s="22">
        <f t="shared" si="0"/>
        <v>2.2923</v>
      </c>
      <c r="N12" s="22">
        <f>N11*45%/100</f>
        <v>2.23695</v>
      </c>
      <c r="O12" s="22">
        <f>O11*45%/100</f>
        <v>2.2275</v>
      </c>
      <c r="P12" s="22">
        <f>P11*45%/100</f>
        <v>2.31795</v>
      </c>
      <c r="Q12" s="22">
        <f>Q11*45%/100</f>
        <v>2.3071500000000005</v>
      </c>
      <c r="R12" s="22">
        <f>R11*25%/100</f>
        <v>0.18100000000000002</v>
      </c>
    </row>
    <row r="13" spans="1:18" s="10" customFormat="1" ht="13.5" customHeight="1">
      <c r="A13" s="55"/>
      <c r="B13" s="14" t="s">
        <v>13</v>
      </c>
      <c r="C13" s="23">
        <f aca="true" t="shared" si="1" ref="C13:N13">1007.68*C12</f>
        <v>3153.333024</v>
      </c>
      <c r="D13" s="23">
        <f t="shared" si="1"/>
        <v>926.4106079999999</v>
      </c>
      <c r="E13" s="23">
        <f t="shared" si="1"/>
        <v>2304.916848</v>
      </c>
      <c r="F13" s="23">
        <f t="shared" si="1"/>
        <v>2358.424656</v>
      </c>
      <c r="G13" s="23">
        <f t="shared" si="1"/>
        <v>2288.592432</v>
      </c>
      <c r="H13" s="23">
        <f t="shared" si="1"/>
        <v>2305.82376</v>
      </c>
      <c r="I13" s="23">
        <f t="shared" si="1"/>
        <v>2323.962</v>
      </c>
      <c r="J13" s="23">
        <f t="shared" si="1"/>
        <v>1286.0516</v>
      </c>
      <c r="K13" s="23">
        <f t="shared" si="1"/>
        <v>1310.7397599999997</v>
      </c>
      <c r="L13" s="23">
        <f t="shared" si="1"/>
        <v>2284.057872</v>
      </c>
      <c r="M13" s="23">
        <f t="shared" si="1"/>
        <v>2309.904864</v>
      </c>
      <c r="N13" s="23">
        <f t="shared" si="1"/>
        <v>2254.129776</v>
      </c>
      <c r="O13" s="23">
        <f>1007.68*O12</f>
        <v>2244.6072</v>
      </c>
      <c r="P13" s="23">
        <f>1007.68*P12</f>
        <v>2335.751856</v>
      </c>
      <c r="Q13" s="23">
        <f>1007.68*Q12</f>
        <v>2324.8689120000004</v>
      </c>
      <c r="R13" s="23">
        <f>1007.68*R12</f>
        <v>182.39008</v>
      </c>
    </row>
    <row r="14" spans="1:18" ht="13.5" customHeight="1">
      <c r="A14" s="55"/>
      <c r="B14" s="14" t="s">
        <v>2</v>
      </c>
      <c r="C14" s="24">
        <f aca="true" t="shared" si="2" ref="C14:N14">C13/C10/12</f>
        <v>0.37788</v>
      </c>
      <c r="D14" s="24">
        <f t="shared" si="2"/>
        <v>0.37787999999999994</v>
      </c>
      <c r="E14" s="24">
        <f t="shared" si="2"/>
        <v>0.37788</v>
      </c>
      <c r="F14" s="24">
        <f t="shared" si="2"/>
        <v>0.37788</v>
      </c>
      <c r="G14" s="24">
        <f t="shared" si="2"/>
        <v>0.37788</v>
      </c>
      <c r="H14" s="24">
        <f t="shared" si="2"/>
        <v>0.37788000000000005</v>
      </c>
      <c r="I14" s="24">
        <f t="shared" si="2"/>
        <v>0.37788</v>
      </c>
      <c r="J14" s="24">
        <f t="shared" si="2"/>
        <v>0.20993333333333333</v>
      </c>
      <c r="K14" s="24">
        <f t="shared" si="2"/>
        <v>0.2099333333333333</v>
      </c>
      <c r="L14" s="24">
        <f t="shared" si="2"/>
        <v>0.37788</v>
      </c>
      <c r="M14" s="24">
        <f t="shared" si="2"/>
        <v>0.37788000000000005</v>
      </c>
      <c r="N14" s="24">
        <f t="shared" si="2"/>
        <v>0.37788</v>
      </c>
      <c r="O14" s="24">
        <f>O13/O10/12</f>
        <v>0.37788</v>
      </c>
      <c r="P14" s="24">
        <f>P13/P10/12</f>
        <v>0.37788</v>
      </c>
      <c r="Q14" s="24">
        <f>Q13/Q10/12</f>
        <v>0.37788</v>
      </c>
      <c r="R14" s="24">
        <f>R13/R10/12</f>
        <v>0.20993333333333333</v>
      </c>
    </row>
    <row r="15" spans="1:18" ht="13.5" customHeight="1" thickBot="1">
      <c r="A15" s="56"/>
      <c r="B15" s="18" t="s">
        <v>0</v>
      </c>
      <c r="C15" s="25" t="s">
        <v>14</v>
      </c>
      <c r="D15" s="25" t="s">
        <v>14</v>
      </c>
      <c r="E15" s="25" t="s">
        <v>14</v>
      </c>
      <c r="F15" s="25" t="s">
        <v>14</v>
      </c>
      <c r="G15" s="25" t="s">
        <v>14</v>
      </c>
      <c r="H15" s="25" t="s">
        <v>14</v>
      </c>
      <c r="I15" s="25" t="s">
        <v>14</v>
      </c>
      <c r="J15" s="25" t="s">
        <v>14</v>
      </c>
      <c r="K15" s="25" t="s">
        <v>14</v>
      </c>
      <c r="L15" s="25" t="s">
        <v>14</v>
      </c>
      <c r="M15" s="25" t="s">
        <v>14</v>
      </c>
      <c r="N15" s="25" t="s">
        <v>14</v>
      </c>
      <c r="O15" s="25" t="s">
        <v>26</v>
      </c>
      <c r="P15" s="25" t="s">
        <v>27</v>
      </c>
      <c r="Q15" s="25" t="s">
        <v>28</v>
      </c>
      <c r="R15" s="25" t="s">
        <v>29</v>
      </c>
    </row>
    <row r="16" spans="1:18" ht="13.5" customHeight="1" thickTop="1">
      <c r="A16" s="51" t="s">
        <v>16</v>
      </c>
      <c r="B16" s="21" t="s">
        <v>4</v>
      </c>
      <c r="C16" s="26">
        <f>C11*12%/10</f>
        <v>8.3448</v>
      </c>
      <c r="D16" s="26">
        <f aca="true" t="shared" si="3" ref="D16:L16">D11*10%/10</f>
        <v>2.043</v>
      </c>
      <c r="E16" s="26">
        <f>E11*15%/10</f>
        <v>7.6245</v>
      </c>
      <c r="F16" s="26">
        <f>F11*13%/10</f>
        <v>6.7613</v>
      </c>
      <c r="G16" s="26">
        <f>G11*12%/10</f>
        <v>6.056399999999999</v>
      </c>
      <c r="H16" s="26">
        <f t="shared" si="3"/>
        <v>5.085</v>
      </c>
      <c r="I16" s="26">
        <f t="shared" si="3"/>
        <v>5.125</v>
      </c>
      <c r="J16" s="26">
        <f>J11*11%/10</f>
        <v>5.6155</v>
      </c>
      <c r="K16" s="26">
        <f>K11*11%/10</f>
        <v>5.7233</v>
      </c>
      <c r="L16" s="26">
        <f t="shared" si="3"/>
        <v>5.037000000000001</v>
      </c>
      <c r="M16" s="26">
        <f>M11*12%/10</f>
        <v>6.112799999999999</v>
      </c>
      <c r="N16" s="26">
        <f>N11*12%/10</f>
        <v>5.9652</v>
      </c>
      <c r="O16" s="26">
        <f>O11*12%/10</f>
        <v>5.9399999999999995</v>
      </c>
      <c r="P16" s="26">
        <f>P11*12%/10</f>
        <v>6.1812</v>
      </c>
      <c r="Q16" s="26">
        <f>Q11*12%/10</f>
        <v>6.1524</v>
      </c>
      <c r="R16" s="26">
        <f>R11*8%/10</f>
        <v>0.5792</v>
      </c>
    </row>
    <row r="17" spans="1:18" ht="13.5" customHeight="1">
      <c r="A17" s="52"/>
      <c r="B17" s="16" t="s">
        <v>13</v>
      </c>
      <c r="C17" s="27">
        <f aca="true" t="shared" si="4" ref="C17:N17">2281.73*C16</f>
        <v>19040.580503999998</v>
      </c>
      <c r="D17" s="27">
        <f t="shared" si="4"/>
        <v>4661.574390000001</v>
      </c>
      <c r="E17" s="27">
        <f t="shared" si="4"/>
        <v>17397.050385000002</v>
      </c>
      <c r="F17" s="27">
        <f t="shared" si="4"/>
        <v>15427.461049000001</v>
      </c>
      <c r="G17" s="27">
        <f t="shared" si="4"/>
        <v>13819.069571999999</v>
      </c>
      <c r="H17" s="27">
        <f t="shared" si="4"/>
        <v>11602.59705</v>
      </c>
      <c r="I17" s="27">
        <f t="shared" si="4"/>
        <v>11693.866250000001</v>
      </c>
      <c r="J17" s="27">
        <f t="shared" si="4"/>
        <v>12813.054815</v>
      </c>
      <c r="K17" s="27">
        <f t="shared" si="4"/>
        <v>13059.025309</v>
      </c>
      <c r="L17" s="27">
        <f t="shared" si="4"/>
        <v>11493.074010000002</v>
      </c>
      <c r="M17" s="27">
        <f t="shared" si="4"/>
        <v>13947.759143999998</v>
      </c>
      <c r="N17" s="27">
        <f t="shared" si="4"/>
        <v>13610.975796</v>
      </c>
      <c r="O17" s="27">
        <f>2281.73*O16</f>
        <v>13553.4762</v>
      </c>
      <c r="P17" s="27">
        <f>2281.73*P16</f>
        <v>14103.829475999999</v>
      </c>
      <c r="Q17" s="27">
        <f>2281.73*Q16</f>
        <v>14038.115652</v>
      </c>
      <c r="R17" s="27">
        <f>2281.73*R16</f>
        <v>1321.5780160000002</v>
      </c>
    </row>
    <row r="18" spans="1:18" ht="13.5" customHeight="1">
      <c r="A18" s="52"/>
      <c r="B18" s="16" t="s">
        <v>2</v>
      </c>
      <c r="C18" s="27">
        <f aca="true" t="shared" si="5" ref="C18:N18">C17/C10/12</f>
        <v>2.28173</v>
      </c>
      <c r="D18" s="27">
        <f t="shared" si="5"/>
        <v>1.901441666666667</v>
      </c>
      <c r="E18" s="27">
        <f t="shared" si="5"/>
        <v>2.8521625000000004</v>
      </c>
      <c r="F18" s="27">
        <f t="shared" si="5"/>
        <v>2.471874166666667</v>
      </c>
      <c r="G18" s="27">
        <f t="shared" si="5"/>
        <v>2.28173</v>
      </c>
      <c r="H18" s="27">
        <f t="shared" si="5"/>
        <v>1.9014416666666667</v>
      </c>
      <c r="I18" s="27">
        <f t="shared" si="5"/>
        <v>1.901441666666667</v>
      </c>
      <c r="J18" s="27">
        <f t="shared" si="5"/>
        <v>2.0915858333333333</v>
      </c>
      <c r="K18" s="27">
        <f t="shared" si="5"/>
        <v>2.0915858333333337</v>
      </c>
      <c r="L18" s="27">
        <f t="shared" si="5"/>
        <v>1.901441666666667</v>
      </c>
      <c r="M18" s="27">
        <f t="shared" si="5"/>
        <v>2.28173</v>
      </c>
      <c r="N18" s="27">
        <f t="shared" si="5"/>
        <v>2.28173</v>
      </c>
      <c r="O18" s="27">
        <f>O17/O10/12</f>
        <v>2.28173</v>
      </c>
      <c r="P18" s="27">
        <f>P17/P10/12</f>
        <v>2.2817299999999996</v>
      </c>
      <c r="Q18" s="27">
        <f>Q17/Q10/12</f>
        <v>2.28173</v>
      </c>
      <c r="R18" s="27">
        <f>R17/R10/12</f>
        <v>1.5211533333333334</v>
      </c>
    </row>
    <row r="19" spans="1:18" ht="13.5" customHeight="1" thickBot="1">
      <c r="A19" s="53"/>
      <c r="B19" s="18" t="s">
        <v>0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25" t="s">
        <v>14</v>
      </c>
      <c r="K19" s="25" t="s">
        <v>14</v>
      </c>
      <c r="L19" s="25" t="s">
        <v>14</v>
      </c>
      <c r="M19" s="25" t="s">
        <v>14</v>
      </c>
      <c r="N19" s="25" t="s">
        <v>14</v>
      </c>
      <c r="O19" s="25" t="s">
        <v>14</v>
      </c>
      <c r="P19" s="25" t="s">
        <v>14</v>
      </c>
      <c r="Q19" s="25" t="s">
        <v>14</v>
      </c>
      <c r="R19" s="25" t="s">
        <v>14</v>
      </c>
    </row>
    <row r="20" spans="1:18" ht="13.5" customHeight="1" thickTop="1">
      <c r="A20" s="51" t="s">
        <v>17</v>
      </c>
      <c r="B20" s="19" t="s">
        <v>11</v>
      </c>
      <c r="C20" s="28">
        <v>556</v>
      </c>
      <c r="D20" s="28">
        <v>437</v>
      </c>
      <c r="E20" s="28">
        <v>430</v>
      </c>
      <c r="F20" s="28">
        <v>433</v>
      </c>
      <c r="G20" s="28">
        <v>431</v>
      </c>
      <c r="H20" s="28">
        <v>431</v>
      </c>
      <c r="I20" s="28">
        <v>431</v>
      </c>
      <c r="J20" s="28">
        <v>432</v>
      </c>
      <c r="K20" s="28">
        <v>436</v>
      </c>
      <c r="L20" s="28">
        <v>433</v>
      </c>
      <c r="M20" s="28">
        <v>440</v>
      </c>
      <c r="N20" s="28">
        <v>421</v>
      </c>
      <c r="O20" s="28">
        <v>424</v>
      </c>
      <c r="P20" s="28">
        <v>436</v>
      </c>
      <c r="Q20" s="28">
        <v>428</v>
      </c>
      <c r="R20" s="28">
        <v>155</v>
      </c>
    </row>
    <row r="21" spans="1:18" ht="13.5" customHeight="1">
      <c r="A21" s="52"/>
      <c r="B21" s="15" t="s">
        <v>4</v>
      </c>
      <c r="C21" s="29">
        <f>C20*0.1</f>
        <v>55.6</v>
      </c>
      <c r="D21" s="29">
        <f>D20*0.05</f>
        <v>21.85</v>
      </c>
      <c r="E21" s="29">
        <f>E20*0.08</f>
        <v>34.4</v>
      </c>
      <c r="F21" s="29">
        <f aca="true" t="shared" si="6" ref="D21:R21">F20*0.1</f>
        <v>43.300000000000004</v>
      </c>
      <c r="G21" s="29">
        <f t="shared" si="6"/>
        <v>43.1</v>
      </c>
      <c r="H21" s="29">
        <f t="shared" si="6"/>
        <v>43.1</v>
      </c>
      <c r="I21" s="29">
        <f t="shared" si="6"/>
        <v>43.1</v>
      </c>
      <c r="J21" s="29">
        <f>J20*0.1</f>
        <v>43.2</v>
      </c>
      <c r="K21" s="29">
        <f t="shared" si="6"/>
        <v>43.6</v>
      </c>
      <c r="L21" s="29">
        <f t="shared" si="6"/>
        <v>43.300000000000004</v>
      </c>
      <c r="M21" s="29">
        <f t="shared" si="6"/>
        <v>44</v>
      </c>
      <c r="N21" s="29">
        <f t="shared" si="6"/>
        <v>42.1</v>
      </c>
      <c r="O21" s="29">
        <f t="shared" si="6"/>
        <v>42.400000000000006</v>
      </c>
      <c r="P21" s="29">
        <f t="shared" si="6"/>
        <v>43.6</v>
      </c>
      <c r="Q21" s="29">
        <f t="shared" si="6"/>
        <v>42.800000000000004</v>
      </c>
      <c r="R21" s="29">
        <f>R20*0.05</f>
        <v>7.75</v>
      </c>
    </row>
    <row r="22" spans="1:18" ht="13.5" customHeight="1">
      <c r="A22" s="52"/>
      <c r="B22" s="16" t="s">
        <v>13</v>
      </c>
      <c r="C22" s="30">
        <f aca="true" t="shared" si="7" ref="C22:N22">445.14*C21</f>
        <v>24749.784</v>
      </c>
      <c r="D22" s="30">
        <f t="shared" si="7"/>
        <v>9726.309000000001</v>
      </c>
      <c r="E22" s="30">
        <f t="shared" si="7"/>
        <v>15312.815999999999</v>
      </c>
      <c r="F22" s="30">
        <f t="shared" si="7"/>
        <v>19274.562</v>
      </c>
      <c r="G22" s="30">
        <f t="shared" si="7"/>
        <v>19185.534</v>
      </c>
      <c r="H22" s="30">
        <f t="shared" si="7"/>
        <v>19185.534</v>
      </c>
      <c r="I22" s="30">
        <f t="shared" si="7"/>
        <v>19185.534</v>
      </c>
      <c r="J22" s="30">
        <f t="shared" si="7"/>
        <v>19230.048</v>
      </c>
      <c r="K22" s="30">
        <f t="shared" si="7"/>
        <v>19408.104</v>
      </c>
      <c r="L22" s="30">
        <f t="shared" si="7"/>
        <v>19274.562</v>
      </c>
      <c r="M22" s="30">
        <f t="shared" si="7"/>
        <v>19586.16</v>
      </c>
      <c r="N22" s="30">
        <f t="shared" si="7"/>
        <v>18740.394</v>
      </c>
      <c r="O22" s="30">
        <f>445.14*O21</f>
        <v>18873.936</v>
      </c>
      <c r="P22" s="30">
        <f>445.14*P21</f>
        <v>19408.104</v>
      </c>
      <c r="Q22" s="30">
        <f>445.14*Q21</f>
        <v>19051.992000000002</v>
      </c>
      <c r="R22" s="30">
        <f>445.14*R21</f>
        <v>3449.835</v>
      </c>
    </row>
    <row r="23" spans="1:18" ht="13.5" customHeight="1">
      <c r="A23" s="52"/>
      <c r="B23" s="16" t="s">
        <v>2</v>
      </c>
      <c r="C23" s="27">
        <f aca="true" t="shared" si="8" ref="C23:N23">C22/C10/12</f>
        <v>2.9658930112165662</v>
      </c>
      <c r="D23" s="27">
        <f t="shared" si="8"/>
        <v>3.967331130690162</v>
      </c>
      <c r="E23" s="27">
        <f t="shared" si="8"/>
        <v>2.5104623253983864</v>
      </c>
      <c r="F23" s="27">
        <f t="shared" si="8"/>
        <v>3.0882782157277444</v>
      </c>
      <c r="G23" s="27">
        <f t="shared" si="8"/>
        <v>3.167811571230434</v>
      </c>
      <c r="H23" s="27">
        <f t="shared" si="8"/>
        <v>3.1441386430678464</v>
      </c>
      <c r="I23" s="27">
        <f t="shared" si="8"/>
        <v>3.1195990243902436</v>
      </c>
      <c r="J23" s="27">
        <f t="shared" si="8"/>
        <v>3.1390871694417233</v>
      </c>
      <c r="K23" s="27">
        <f t="shared" si="8"/>
        <v>3.1084797232365946</v>
      </c>
      <c r="L23" s="27">
        <f t="shared" si="8"/>
        <v>3.18882966051221</v>
      </c>
      <c r="M23" s="27">
        <f t="shared" si="8"/>
        <v>3.204122497055359</v>
      </c>
      <c r="N23" s="27">
        <f t="shared" si="8"/>
        <v>3.141620398310199</v>
      </c>
      <c r="O23" s="27">
        <f>O22/O10/12</f>
        <v>3.1774303030303037</v>
      </c>
      <c r="P23" s="27">
        <f>P22/P10/12</f>
        <v>3.139860221316249</v>
      </c>
      <c r="Q23" s="27">
        <f>Q22/Q10/12</f>
        <v>3.0966764189584555</v>
      </c>
      <c r="R23" s="27">
        <f>R22/R10/12</f>
        <v>3.9708045580110496</v>
      </c>
    </row>
    <row r="24" spans="1:18" ht="13.5" customHeight="1" thickBot="1">
      <c r="A24" s="53"/>
      <c r="B24" s="18" t="s">
        <v>0</v>
      </c>
      <c r="C24" s="25" t="s">
        <v>21</v>
      </c>
      <c r="D24" s="25" t="s">
        <v>21</v>
      </c>
      <c r="E24" s="25" t="s">
        <v>21</v>
      </c>
      <c r="F24" s="25" t="s">
        <v>21</v>
      </c>
      <c r="G24" s="25" t="s">
        <v>21</v>
      </c>
      <c r="H24" s="25" t="s">
        <v>21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14</v>
      </c>
      <c r="P24" s="25" t="s">
        <v>21</v>
      </c>
      <c r="Q24" s="25" t="s">
        <v>21</v>
      </c>
      <c r="R24" s="25" t="s">
        <v>21</v>
      </c>
    </row>
    <row r="25" spans="1:18" ht="13.5" customHeight="1" thickTop="1">
      <c r="A25" s="54" t="s">
        <v>18</v>
      </c>
      <c r="B25" s="17" t="s">
        <v>4</v>
      </c>
      <c r="C25" s="31">
        <f>C11*0.45%</f>
        <v>3.1293</v>
      </c>
      <c r="D25" s="31">
        <f aca="true" t="shared" si="9" ref="D25:N25">D11*0.25%</f>
        <v>0.51075</v>
      </c>
      <c r="E25" s="31">
        <f t="shared" si="9"/>
        <v>1.27075</v>
      </c>
      <c r="F25" s="31">
        <f>F11*0.45%</f>
        <v>2.3404500000000006</v>
      </c>
      <c r="G25" s="31">
        <f t="shared" si="9"/>
        <v>1.26175</v>
      </c>
      <c r="H25" s="31">
        <f t="shared" si="9"/>
        <v>1.27125</v>
      </c>
      <c r="I25" s="31">
        <f t="shared" si="9"/>
        <v>1.28125</v>
      </c>
      <c r="J25" s="31">
        <f t="shared" si="9"/>
        <v>1.27625</v>
      </c>
      <c r="K25" s="31">
        <f t="shared" si="9"/>
        <v>1.3007499999999999</v>
      </c>
      <c r="L25" s="31">
        <f t="shared" si="9"/>
        <v>1.25925</v>
      </c>
      <c r="M25" s="31">
        <f t="shared" si="9"/>
        <v>1.2735</v>
      </c>
      <c r="N25" s="31">
        <f t="shared" si="9"/>
        <v>1.24275</v>
      </c>
      <c r="O25" s="31">
        <f>O11*0.25%</f>
        <v>1.2375</v>
      </c>
      <c r="P25" s="31">
        <f>P11*0.25%</f>
        <v>1.2877500000000002</v>
      </c>
      <c r="Q25" s="31">
        <f>Q11*0.25%</f>
        <v>1.2817500000000002</v>
      </c>
      <c r="R25" s="31">
        <f>R11*0.25%</f>
        <v>0.18100000000000002</v>
      </c>
    </row>
    <row r="26" spans="1:18" ht="13.5" customHeight="1">
      <c r="A26" s="55"/>
      <c r="B26" s="14" t="s">
        <v>13</v>
      </c>
      <c r="C26" s="4">
        <f aca="true" t="shared" si="10" ref="C26:N26">71.18*C25</f>
        <v>222.74357400000002</v>
      </c>
      <c r="D26" s="4">
        <f t="shared" si="10"/>
        <v>36.355185000000006</v>
      </c>
      <c r="E26" s="4">
        <f t="shared" si="10"/>
        <v>90.45198500000001</v>
      </c>
      <c r="F26" s="4">
        <f t="shared" si="10"/>
        <v>166.59323100000006</v>
      </c>
      <c r="G26" s="4">
        <f t="shared" si="10"/>
        <v>89.81136500000001</v>
      </c>
      <c r="H26" s="4">
        <f t="shared" si="10"/>
        <v>90.487575</v>
      </c>
      <c r="I26" s="4">
        <f t="shared" si="10"/>
        <v>91.199375</v>
      </c>
      <c r="J26" s="4">
        <f t="shared" si="10"/>
        <v>90.84347500000001</v>
      </c>
      <c r="K26" s="4">
        <f t="shared" si="10"/>
        <v>92.587385</v>
      </c>
      <c r="L26" s="4">
        <f t="shared" si="10"/>
        <v>89.63341500000001</v>
      </c>
      <c r="M26" s="4">
        <f t="shared" si="10"/>
        <v>90.64773000000001</v>
      </c>
      <c r="N26" s="4">
        <f t="shared" si="10"/>
        <v>88.45894500000001</v>
      </c>
      <c r="O26" s="4">
        <f>71.18*O25</f>
        <v>88.08525000000002</v>
      </c>
      <c r="P26" s="4">
        <f>71.18*P25</f>
        <v>91.66204500000002</v>
      </c>
      <c r="Q26" s="4">
        <f>71.18*Q25</f>
        <v>91.23496500000002</v>
      </c>
      <c r="R26" s="4">
        <f>71.18*R25</f>
        <v>12.883580000000002</v>
      </c>
    </row>
    <row r="27" spans="1:18" ht="13.5" customHeight="1">
      <c r="A27" s="55"/>
      <c r="B27" s="14" t="s">
        <v>2</v>
      </c>
      <c r="C27" s="4">
        <f aca="true" t="shared" si="11" ref="C27:N27">C26/C10/12</f>
        <v>0.026692500000000004</v>
      </c>
      <c r="D27" s="4">
        <f t="shared" si="11"/>
        <v>0.01482916666666667</v>
      </c>
      <c r="E27" s="4">
        <f t="shared" si="11"/>
        <v>0.01482916666666667</v>
      </c>
      <c r="F27" s="4">
        <f t="shared" si="11"/>
        <v>0.026692500000000008</v>
      </c>
      <c r="G27" s="4">
        <f t="shared" si="11"/>
        <v>0.01482916666666667</v>
      </c>
      <c r="H27" s="4">
        <f t="shared" si="11"/>
        <v>0.01482916666666667</v>
      </c>
      <c r="I27" s="4">
        <f t="shared" si="11"/>
        <v>0.014829166666666666</v>
      </c>
      <c r="J27" s="4">
        <f t="shared" si="11"/>
        <v>0.01482916666666667</v>
      </c>
      <c r="K27" s="4">
        <f t="shared" si="11"/>
        <v>0.014829166666666666</v>
      </c>
      <c r="L27" s="4">
        <f t="shared" si="11"/>
        <v>0.01482916666666667</v>
      </c>
      <c r="M27" s="4">
        <f t="shared" si="11"/>
        <v>0.01482916666666667</v>
      </c>
      <c r="N27" s="4">
        <f t="shared" si="11"/>
        <v>0.01482916666666667</v>
      </c>
      <c r="O27" s="4">
        <f>O26/O10/12</f>
        <v>0.01482916666666667</v>
      </c>
      <c r="P27" s="4">
        <f>P26/P10/12</f>
        <v>0.01482916666666667</v>
      </c>
      <c r="Q27" s="4">
        <f>Q26/Q10/12</f>
        <v>0.01482916666666667</v>
      </c>
      <c r="R27" s="4">
        <f>R26/R10/12</f>
        <v>0.01482916666666667</v>
      </c>
    </row>
    <row r="28" spans="1:18" ht="13.5" customHeight="1" thickBot="1">
      <c r="A28" s="56"/>
      <c r="B28" s="18" t="s">
        <v>0</v>
      </c>
      <c r="C28" s="25" t="s">
        <v>14</v>
      </c>
      <c r="D28" s="25" t="s">
        <v>14</v>
      </c>
      <c r="E28" s="25" t="s">
        <v>14</v>
      </c>
      <c r="F28" s="25" t="s">
        <v>14</v>
      </c>
      <c r="G28" s="25" t="s">
        <v>14</v>
      </c>
      <c r="H28" s="25" t="s">
        <v>14</v>
      </c>
      <c r="I28" s="25" t="s">
        <v>14</v>
      </c>
      <c r="J28" s="25" t="s">
        <v>14</v>
      </c>
      <c r="K28" s="25" t="s">
        <v>14</v>
      </c>
      <c r="L28" s="25" t="s">
        <v>14</v>
      </c>
      <c r="M28" s="25" t="s">
        <v>14</v>
      </c>
      <c r="N28" s="25" t="s">
        <v>14</v>
      </c>
      <c r="O28" s="25" t="s">
        <v>14</v>
      </c>
      <c r="P28" s="25" t="s">
        <v>14</v>
      </c>
      <c r="Q28" s="25" t="s">
        <v>14</v>
      </c>
      <c r="R28" s="25" t="s">
        <v>14</v>
      </c>
    </row>
    <row r="29" spans="1:18" ht="13.5" customHeight="1" thickTop="1">
      <c r="A29" s="54" t="s">
        <v>19</v>
      </c>
      <c r="B29" s="17" t="s">
        <v>5</v>
      </c>
      <c r="C29" s="31">
        <f aca="true" t="shared" si="12" ref="C29:M29">C11*0.48%</f>
        <v>3.3379199999999996</v>
      </c>
      <c r="D29" s="31">
        <f>D11*0.7%</f>
        <v>1.4301</v>
      </c>
      <c r="E29" s="31">
        <f>E11*0.7%</f>
        <v>3.5580999999999996</v>
      </c>
      <c r="F29" s="31">
        <f>F11*0.7%</f>
        <v>3.6407</v>
      </c>
      <c r="G29" s="31">
        <f>G11*0.7%</f>
        <v>3.5328999999999997</v>
      </c>
      <c r="H29" s="31">
        <f t="shared" si="12"/>
        <v>2.4408</v>
      </c>
      <c r="I29" s="31">
        <f t="shared" si="12"/>
        <v>2.46</v>
      </c>
      <c r="J29" s="31">
        <f t="shared" si="12"/>
        <v>2.4503999999999997</v>
      </c>
      <c r="K29" s="31">
        <f t="shared" si="12"/>
        <v>2.4974399999999997</v>
      </c>
      <c r="L29" s="31">
        <f t="shared" si="12"/>
        <v>2.41776</v>
      </c>
      <c r="M29" s="31">
        <f t="shared" si="12"/>
        <v>2.4451199999999997</v>
      </c>
      <c r="N29" s="31">
        <f>N11*0.48%</f>
        <v>2.3860799999999998</v>
      </c>
      <c r="O29" s="31">
        <f>O11*0.48%</f>
        <v>2.376</v>
      </c>
      <c r="P29" s="31">
        <f>P11*0.48%</f>
        <v>2.47248</v>
      </c>
      <c r="Q29" s="31">
        <f>Q11*0.48%</f>
        <v>2.46096</v>
      </c>
      <c r="R29" s="31">
        <f>R11*0.48%</f>
        <v>0.34752</v>
      </c>
    </row>
    <row r="30" spans="1:18" ht="13.5" customHeight="1">
      <c r="A30" s="55"/>
      <c r="B30" s="14" t="s">
        <v>13</v>
      </c>
      <c r="C30" s="4">
        <f aca="true" t="shared" si="13" ref="C30:N30">45.32*C29</f>
        <v>151.2745344</v>
      </c>
      <c r="D30" s="4">
        <f t="shared" si="13"/>
        <v>64.81213199999999</v>
      </c>
      <c r="E30" s="4">
        <f t="shared" si="13"/>
        <v>161.25309199999998</v>
      </c>
      <c r="F30" s="4">
        <f t="shared" si="13"/>
        <v>164.996524</v>
      </c>
      <c r="G30" s="4">
        <f t="shared" si="13"/>
        <v>160.11102799999998</v>
      </c>
      <c r="H30" s="4">
        <f t="shared" si="13"/>
        <v>110.61705599999999</v>
      </c>
      <c r="I30" s="4">
        <f t="shared" si="13"/>
        <v>111.4872</v>
      </c>
      <c r="J30" s="4">
        <f t="shared" si="13"/>
        <v>111.05212799999998</v>
      </c>
      <c r="K30" s="4">
        <f t="shared" si="13"/>
        <v>113.18398079999999</v>
      </c>
      <c r="L30" s="4">
        <f t="shared" si="13"/>
        <v>109.57288319999999</v>
      </c>
      <c r="M30" s="4">
        <f t="shared" si="13"/>
        <v>110.81283839999999</v>
      </c>
      <c r="N30" s="4">
        <f t="shared" si="13"/>
        <v>108.1371456</v>
      </c>
      <c r="O30" s="4">
        <f>45.32*O29</f>
        <v>107.68032</v>
      </c>
      <c r="P30" s="4">
        <f>45.32*P29</f>
        <v>112.0527936</v>
      </c>
      <c r="Q30" s="4">
        <f>45.32*Q29</f>
        <v>111.53070720000001</v>
      </c>
      <c r="R30" s="4">
        <f>45.32*R29</f>
        <v>15.7496064</v>
      </c>
    </row>
    <row r="31" spans="1:18" ht="13.5" customHeight="1">
      <c r="A31" s="55"/>
      <c r="B31" s="14" t="s">
        <v>2</v>
      </c>
      <c r="C31" s="4">
        <f aca="true" t="shared" si="14" ref="C31:N31">C30/C10/12</f>
        <v>0.018128000000000002</v>
      </c>
      <c r="D31" s="4">
        <f t="shared" si="14"/>
        <v>0.026436666666666664</v>
      </c>
      <c r="E31" s="4">
        <f t="shared" si="14"/>
        <v>0.026436666666666664</v>
      </c>
      <c r="F31" s="4">
        <f t="shared" si="14"/>
        <v>0.026436666666666664</v>
      </c>
      <c r="G31" s="4">
        <f t="shared" si="14"/>
        <v>0.026436666666666664</v>
      </c>
      <c r="H31" s="4">
        <f t="shared" si="14"/>
        <v>0.018128</v>
      </c>
      <c r="I31" s="4">
        <f t="shared" si="14"/>
        <v>0.018128000000000002</v>
      </c>
      <c r="J31" s="4">
        <f t="shared" si="14"/>
        <v>0.018127999999999995</v>
      </c>
      <c r="K31" s="4">
        <f t="shared" si="14"/>
        <v>0.018128</v>
      </c>
      <c r="L31" s="4">
        <f t="shared" si="14"/>
        <v>0.018128</v>
      </c>
      <c r="M31" s="4">
        <f t="shared" si="14"/>
        <v>0.018128</v>
      </c>
      <c r="N31" s="4">
        <f t="shared" si="14"/>
        <v>0.018128</v>
      </c>
      <c r="O31" s="4">
        <f>O30/O10/12</f>
        <v>0.018128</v>
      </c>
      <c r="P31" s="4">
        <f>P30/P10/12</f>
        <v>0.018128</v>
      </c>
      <c r="Q31" s="4">
        <f>Q30/Q10/12</f>
        <v>0.018128000000000002</v>
      </c>
      <c r="R31" s="4">
        <f>R30/R10/12</f>
        <v>0.018128</v>
      </c>
    </row>
    <row r="32" spans="1:18" ht="13.5" customHeight="1" thickBot="1">
      <c r="A32" s="56"/>
      <c r="B32" s="18" t="s">
        <v>0</v>
      </c>
      <c r="C32" s="25" t="s">
        <v>14</v>
      </c>
      <c r="D32" s="25" t="s">
        <v>14</v>
      </c>
      <c r="E32" s="25" t="s">
        <v>14</v>
      </c>
      <c r="F32" s="25" t="s">
        <v>14</v>
      </c>
      <c r="G32" s="25" t="s">
        <v>14</v>
      </c>
      <c r="H32" s="25" t="s">
        <v>14</v>
      </c>
      <c r="I32" s="25" t="s">
        <v>14</v>
      </c>
      <c r="J32" s="25" t="s">
        <v>14</v>
      </c>
      <c r="K32" s="25" t="s">
        <v>14</v>
      </c>
      <c r="L32" s="25" t="s">
        <v>14</v>
      </c>
      <c r="M32" s="25" t="s">
        <v>14</v>
      </c>
      <c r="N32" s="25" t="s">
        <v>14</v>
      </c>
      <c r="O32" s="25" t="s">
        <v>14</v>
      </c>
      <c r="P32" s="25" t="s">
        <v>14</v>
      </c>
      <c r="Q32" s="25" t="s">
        <v>14</v>
      </c>
      <c r="R32" s="25" t="s">
        <v>14</v>
      </c>
    </row>
    <row r="33" spans="1:18" ht="13.5" customHeight="1" thickTop="1">
      <c r="A33" s="51" t="s">
        <v>20</v>
      </c>
      <c r="B33" s="20" t="s">
        <v>15</v>
      </c>
      <c r="C33" s="32">
        <v>0</v>
      </c>
      <c r="D33" s="32">
        <v>0</v>
      </c>
      <c r="E33" s="32">
        <v>16</v>
      </c>
      <c r="F33" s="32">
        <v>16</v>
      </c>
      <c r="G33" s="32">
        <v>16</v>
      </c>
      <c r="H33" s="32">
        <v>16</v>
      </c>
      <c r="I33" s="32">
        <v>14</v>
      </c>
      <c r="J33" s="32">
        <v>16</v>
      </c>
      <c r="K33" s="32">
        <v>16</v>
      </c>
      <c r="L33" s="32">
        <v>16</v>
      </c>
      <c r="M33" s="32">
        <v>16</v>
      </c>
      <c r="N33" s="32">
        <v>16</v>
      </c>
      <c r="O33" s="32">
        <v>16</v>
      </c>
      <c r="P33" s="32">
        <v>16</v>
      </c>
      <c r="Q33" s="32">
        <v>16</v>
      </c>
      <c r="R33" s="32">
        <v>4</v>
      </c>
    </row>
    <row r="34" spans="1:18" ht="13.5" customHeight="1">
      <c r="A34" s="52"/>
      <c r="B34" s="13" t="s">
        <v>4</v>
      </c>
      <c r="C34" s="33">
        <f>C33*10%</f>
        <v>0</v>
      </c>
      <c r="D34" s="33">
        <f aca="true" t="shared" si="15" ref="D34:N34">D33*10%</f>
        <v>0</v>
      </c>
      <c r="E34" s="33">
        <f t="shared" si="15"/>
        <v>1.6</v>
      </c>
      <c r="F34" s="33">
        <f t="shared" si="15"/>
        <v>1.6</v>
      </c>
      <c r="G34" s="33">
        <f t="shared" si="15"/>
        <v>1.6</v>
      </c>
      <c r="H34" s="33">
        <f t="shared" si="15"/>
        <v>1.6</v>
      </c>
      <c r="I34" s="33">
        <f t="shared" si="15"/>
        <v>1.4000000000000001</v>
      </c>
      <c r="J34" s="33">
        <f t="shared" si="15"/>
        <v>1.6</v>
      </c>
      <c r="K34" s="33">
        <f t="shared" si="15"/>
        <v>1.6</v>
      </c>
      <c r="L34" s="33">
        <f t="shared" si="15"/>
        <v>1.6</v>
      </c>
      <c r="M34" s="33">
        <f t="shared" si="15"/>
        <v>1.6</v>
      </c>
      <c r="N34" s="33">
        <f t="shared" si="15"/>
        <v>1.6</v>
      </c>
      <c r="O34" s="33">
        <f>O33*10%</f>
        <v>1.6</v>
      </c>
      <c r="P34" s="33">
        <f>P33*10%</f>
        <v>1.6</v>
      </c>
      <c r="Q34" s="33">
        <f>Q33*10%</f>
        <v>1.6</v>
      </c>
      <c r="R34" s="33">
        <f>R33*10%</f>
        <v>0.4</v>
      </c>
    </row>
    <row r="35" spans="1:18" ht="13.5" customHeight="1">
      <c r="A35" s="52"/>
      <c r="B35" s="12" t="s">
        <v>1</v>
      </c>
      <c r="C35" s="34">
        <f aca="true" t="shared" si="16" ref="C35:N35">C34*1209.48</f>
        <v>0</v>
      </c>
      <c r="D35" s="34">
        <f t="shared" si="16"/>
        <v>0</v>
      </c>
      <c r="E35" s="34">
        <f t="shared" si="16"/>
        <v>1935.1680000000001</v>
      </c>
      <c r="F35" s="34">
        <f t="shared" si="16"/>
        <v>1935.1680000000001</v>
      </c>
      <c r="G35" s="34">
        <f t="shared" si="16"/>
        <v>1935.1680000000001</v>
      </c>
      <c r="H35" s="34">
        <f t="shared" si="16"/>
        <v>1935.1680000000001</v>
      </c>
      <c r="I35" s="34">
        <f t="shared" si="16"/>
        <v>1693.2720000000002</v>
      </c>
      <c r="J35" s="34">
        <f t="shared" si="16"/>
        <v>1935.1680000000001</v>
      </c>
      <c r="K35" s="34">
        <f t="shared" si="16"/>
        <v>1935.1680000000001</v>
      </c>
      <c r="L35" s="34">
        <f t="shared" si="16"/>
        <v>1935.1680000000001</v>
      </c>
      <c r="M35" s="34">
        <f t="shared" si="16"/>
        <v>1935.1680000000001</v>
      </c>
      <c r="N35" s="34">
        <f t="shared" si="16"/>
        <v>1935.1680000000001</v>
      </c>
      <c r="O35" s="34">
        <f>O34*1209.48</f>
        <v>1935.1680000000001</v>
      </c>
      <c r="P35" s="34">
        <f>P34*1209.48</f>
        <v>1935.1680000000001</v>
      </c>
      <c r="Q35" s="34">
        <f>Q34*1209.48</f>
        <v>1935.1680000000001</v>
      </c>
      <c r="R35" s="34">
        <f>R34*1209.48</f>
        <v>483.79200000000003</v>
      </c>
    </row>
    <row r="36" spans="1:18" ht="13.5" customHeight="1">
      <c r="A36" s="52"/>
      <c r="B36" s="12" t="s">
        <v>2</v>
      </c>
      <c r="C36" s="35">
        <f aca="true" t="shared" si="17" ref="C36:N36">C35/C10</f>
        <v>0</v>
      </c>
      <c r="D36" s="35">
        <f t="shared" si="17"/>
        <v>0</v>
      </c>
      <c r="E36" s="35">
        <f t="shared" si="17"/>
        <v>3.807137517214244</v>
      </c>
      <c r="F36" s="35">
        <f t="shared" si="17"/>
        <v>3.7207613920399925</v>
      </c>
      <c r="G36" s="35">
        <f t="shared" si="17"/>
        <v>3.834293639786012</v>
      </c>
      <c r="H36" s="35">
        <f t="shared" si="17"/>
        <v>3.8056401179941006</v>
      </c>
      <c r="I36" s="35">
        <f t="shared" si="17"/>
        <v>3.303945365853659</v>
      </c>
      <c r="J36" s="35">
        <f t="shared" si="17"/>
        <v>3.790730656219393</v>
      </c>
      <c r="K36" s="35">
        <f t="shared" si="17"/>
        <v>3.7193311551028256</v>
      </c>
      <c r="L36" s="35">
        <f t="shared" si="17"/>
        <v>3.8419058963668853</v>
      </c>
      <c r="M36" s="35">
        <f t="shared" si="17"/>
        <v>3.7989163722025916</v>
      </c>
      <c r="N36" s="35">
        <f t="shared" si="17"/>
        <v>3.8929149064574533</v>
      </c>
      <c r="O36" s="35">
        <f>O35/O10</f>
        <v>3.9094303030303035</v>
      </c>
      <c r="P36" s="35">
        <f>P35/P10</f>
        <v>3.7568782760629005</v>
      </c>
      <c r="Q36" s="35">
        <f>Q35/Q10</f>
        <v>3.7744645991808072</v>
      </c>
      <c r="R36" s="35">
        <f>R35/R10</f>
        <v>6.682209944751381</v>
      </c>
    </row>
    <row r="37" spans="1:18" ht="13.5" customHeight="1" thickBot="1">
      <c r="A37" s="53"/>
      <c r="B37" s="18" t="s">
        <v>0</v>
      </c>
      <c r="C37" s="25" t="s">
        <v>14</v>
      </c>
      <c r="D37" s="25" t="s">
        <v>14</v>
      </c>
      <c r="E37" s="25" t="s">
        <v>14</v>
      </c>
      <c r="F37" s="25" t="s">
        <v>14</v>
      </c>
      <c r="G37" s="25" t="s">
        <v>14</v>
      </c>
      <c r="H37" s="25" t="s">
        <v>14</v>
      </c>
      <c r="I37" s="25" t="s">
        <v>14</v>
      </c>
      <c r="J37" s="25" t="s">
        <v>14</v>
      </c>
      <c r="K37" s="25" t="s">
        <v>14</v>
      </c>
      <c r="L37" s="25" t="s">
        <v>14</v>
      </c>
      <c r="M37" s="25" t="s">
        <v>14</v>
      </c>
      <c r="N37" s="25" t="s">
        <v>14</v>
      </c>
      <c r="O37" s="25" t="s">
        <v>14</v>
      </c>
      <c r="P37" s="25" t="s">
        <v>14</v>
      </c>
      <c r="Q37" s="25" t="s">
        <v>14</v>
      </c>
      <c r="R37" s="25" t="s">
        <v>14</v>
      </c>
    </row>
    <row r="38" spans="1:18" s="1" customFormat="1" ht="13.5" customHeight="1" thickTop="1">
      <c r="A38" s="57" t="s">
        <v>12</v>
      </c>
      <c r="B38" s="57"/>
      <c r="C38" s="36">
        <f aca="true" t="shared" si="18" ref="C38:N38">C13+C17+C22+C26+C30+C35</f>
        <v>47317.7156364</v>
      </c>
      <c r="D38" s="36">
        <f t="shared" si="18"/>
        <v>15415.461315</v>
      </c>
      <c r="E38" s="36">
        <f t="shared" si="18"/>
        <v>37201.65631</v>
      </c>
      <c r="F38" s="36">
        <f t="shared" si="18"/>
        <v>39327.20546</v>
      </c>
      <c r="G38" s="36">
        <f t="shared" si="18"/>
        <v>37478.286396999996</v>
      </c>
      <c r="H38" s="36">
        <f t="shared" si="18"/>
        <v>35230.227440999995</v>
      </c>
      <c r="I38" s="36">
        <f t="shared" si="18"/>
        <v>35099.320824999995</v>
      </c>
      <c r="J38" s="36">
        <f t="shared" si="18"/>
        <v>35466.218018</v>
      </c>
      <c r="K38" s="36">
        <f t="shared" si="18"/>
        <v>35918.8084348</v>
      </c>
      <c r="L38" s="36">
        <f t="shared" si="18"/>
        <v>35186.0681802</v>
      </c>
      <c r="M38" s="36">
        <f t="shared" si="18"/>
        <v>37980.45257639999</v>
      </c>
      <c r="N38" s="36">
        <f t="shared" si="18"/>
        <v>36737.263662599995</v>
      </c>
      <c r="O38" s="36">
        <f>O13+O17+O22+O26+O30+O35</f>
        <v>36802.95297</v>
      </c>
      <c r="P38" s="36">
        <f>P13+P17+P22+P26+P30+P35</f>
        <v>37986.56817059999</v>
      </c>
      <c r="Q38" s="36">
        <f>Q13+Q17+Q22+Q26+Q30+Q35</f>
        <v>37552.910236200005</v>
      </c>
      <c r="R38" s="36">
        <f>R13+R17+R22+R26+R30+R35</f>
        <v>5466.228282399999</v>
      </c>
    </row>
    <row r="39" spans="3:18" s="1" customFormat="1" ht="13.5" customHeight="1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3:18" s="1" customFormat="1" ht="13.5" customHeight="1">
      <c r="C40" s="38">
        <f aca="true" t="shared" si="19" ref="C40:N40">C38/C10/12</f>
        <v>5.670323511216566</v>
      </c>
      <c r="D40" s="38">
        <f t="shared" si="19"/>
        <v>6.287918630690161</v>
      </c>
      <c r="E40" s="38">
        <f t="shared" si="19"/>
        <v>6.099032118499573</v>
      </c>
      <c r="F40" s="38">
        <f t="shared" si="19"/>
        <v>6.3012249983977435</v>
      </c>
      <c r="G40" s="38">
        <f t="shared" si="19"/>
        <v>6.188211874545934</v>
      </c>
      <c r="H40" s="38">
        <f t="shared" si="19"/>
        <v>5.7735541529006875</v>
      </c>
      <c r="I40" s="38">
        <f t="shared" si="19"/>
        <v>5.707206638211382</v>
      </c>
      <c r="J40" s="38">
        <f t="shared" si="19"/>
        <v>5.789457724126673</v>
      </c>
      <c r="K40" s="38">
        <f t="shared" si="19"/>
        <v>5.752900319495164</v>
      </c>
      <c r="L40" s="38">
        <f t="shared" si="19"/>
        <v>5.821267318542784</v>
      </c>
      <c r="M40" s="38">
        <f t="shared" si="19"/>
        <v>6.2132660280722405</v>
      </c>
      <c r="N40" s="38">
        <f t="shared" si="19"/>
        <v>6.158597140514986</v>
      </c>
      <c r="O40" s="38">
        <f>O38/O10/12</f>
        <v>6.195783328282828</v>
      </c>
      <c r="P40" s="38">
        <f>P38/P10/12</f>
        <v>6.145500577654822</v>
      </c>
      <c r="Q40" s="38">
        <f>Q38/Q10/12</f>
        <v>6.1037823022235225</v>
      </c>
      <c r="R40" s="38">
        <f>R38/R10/12</f>
        <v>6.291699220073664</v>
      </c>
    </row>
    <row r="42" spans="7:16" ht="15.75">
      <c r="G42" s="2"/>
      <c r="H42" s="44"/>
      <c r="I42" s="44"/>
      <c r="J42" s="44"/>
      <c r="K42" s="44"/>
      <c r="L42" s="44"/>
      <c r="M42" s="44"/>
      <c r="N42" s="44"/>
      <c r="O42" s="44"/>
      <c r="P42" s="44"/>
    </row>
    <row r="43" spans="7:16" ht="15.75">
      <c r="G43" s="2"/>
      <c r="H43" s="44"/>
      <c r="I43" s="44"/>
      <c r="J43" s="44"/>
      <c r="K43" s="44"/>
      <c r="L43" s="44"/>
      <c r="M43" s="44"/>
      <c r="N43" s="44"/>
      <c r="O43" s="44"/>
      <c r="P43" s="44"/>
    </row>
    <row r="44" spans="7:16" ht="12.75"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7:16" ht="15.75">
      <c r="G45" s="64"/>
      <c r="H45" s="60"/>
      <c r="I45" s="60"/>
      <c r="J45" s="60"/>
      <c r="K45" s="60"/>
      <c r="L45" s="60"/>
      <c r="M45" s="60"/>
      <c r="N45" s="60"/>
      <c r="O45" s="60"/>
      <c r="P45" s="60"/>
    </row>
    <row r="46" spans="7:16" ht="15.75">
      <c r="G46" s="59"/>
      <c r="H46" s="60"/>
      <c r="I46" s="60"/>
      <c r="J46" s="60"/>
      <c r="K46" s="60"/>
      <c r="L46" s="60"/>
      <c r="M46" s="60"/>
      <c r="N46" s="60"/>
      <c r="O46" s="60"/>
      <c r="P46" s="60"/>
    </row>
  </sheetData>
  <sheetProtection/>
  <mergeCells count="15">
    <mergeCell ref="I2:K2"/>
    <mergeCell ref="G46:P46"/>
    <mergeCell ref="A5:B5"/>
    <mergeCell ref="A7:A8"/>
    <mergeCell ref="B7:B8"/>
    <mergeCell ref="A6:B6"/>
    <mergeCell ref="A12:A15"/>
    <mergeCell ref="G45:P45"/>
    <mergeCell ref="A16:A19"/>
    <mergeCell ref="A20:A24"/>
    <mergeCell ref="A25:A28"/>
    <mergeCell ref="A33:A37"/>
    <mergeCell ref="A38:B38"/>
    <mergeCell ref="A29:A32"/>
    <mergeCell ref="I3:K3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2015-10-13T13:34:59Z</cp:lastPrinted>
  <dcterms:created xsi:type="dcterms:W3CDTF">2007-12-13T08:11:03Z</dcterms:created>
  <dcterms:modified xsi:type="dcterms:W3CDTF">2017-06-03T03:31:39Z</dcterms:modified>
  <cp:category/>
  <cp:version/>
  <cp:contentType/>
  <cp:contentStatus/>
</cp:coreProperties>
</file>